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8475" windowHeight="9915" activeTab="0"/>
  </bookViews>
  <sheets>
    <sheet name="Annual (BS)" sheetId="1" r:id="rId1"/>
    <sheet name="Annual (IS)" sheetId="2" r:id="rId2"/>
    <sheet name="Annual (CF)" sheetId="3" r:id="rId3"/>
    <sheet name="Parameter" sheetId="4" state="hidden" r:id="rId4"/>
  </sheets>
  <definedNames>
    <definedName name="BS_date">'Parameter'!$B$4</definedName>
    <definedName name="_xlnm.Print_Area" localSheetId="0">'Annual (BS)'!$A$1:$G$51</definedName>
    <definedName name="_xlnm.Print_Area" localSheetId="2">'Annual (CF)'!$A$1:$H$50</definedName>
    <definedName name="_xlnm.Print_Area" localSheetId="1">'Annual (IS)'!$A$1:$G$33</definedName>
    <definedName name="Q_IS">'Parameter'!$B$12</definedName>
    <definedName name="QoQ_BS">'Parameter'!$B$6</definedName>
    <definedName name="QoQ_IS">'Parameter'!$B$14</definedName>
    <definedName name="Title">'Parameter'!$B$2</definedName>
    <definedName name="YoY_BS">'Parameter'!$B$8</definedName>
    <definedName name="YoY_IS">'Parameter'!$B$16</definedName>
    <definedName name="YoY_YTD_IS">'Parameter'!$B$18</definedName>
    <definedName name="YTD_IS">'Parameter'!$B$10</definedName>
  </definedNames>
  <calcPr fullCalcOnLoad="1"/>
</workbook>
</file>

<file path=xl/sharedStrings.xml><?xml version="1.0" encoding="utf-8"?>
<sst xmlns="http://schemas.openxmlformats.org/spreadsheetml/2006/main" count="117" uniqueCount="114">
  <si>
    <t>Balance Sheet Date</t>
  </si>
  <si>
    <t>Jun. 30, 2005</t>
  </si>
  <si>
    <t>2005Q2</t>
  </si>
  <si>
    <t xml:space="preserve">Prior BS date for QoQ </t>
  </si>
  <si>
    <t xml:space="preserve">Prior BS date for YoY </t>
  </si>
  <si>
    <t>YTD IS period</t>
  </si>
  <si>
    <t>Quarterly IS period</t>
  </si>
  <si>
    <t>Prior IS period for QoQ</t>
  </si>
  <si>
    <t>Prior IS period for YoY</t>
  </si>
  <si>
    <t>Prior YTDF_IS period for YoY</t>
  </si>
  <si>
    <t>Titel</t>
  </si>
  <si>
    <t>Sep. 30, 2005</t>
  </si>
  <si>
    <t>Sep. 30, 2004</t>
  </si>
  <si>
    <t>2005Q1~Q3</t>
  </si>
  <si>
    <t>2005Q3</t>
  </si>
  <si>
    <t>2004Q3</t>
  </si>
  <si>
    <t>2004Q1~Q3</t>
  </si>
  <si>
    <t xml:space="preserve">    Depreciation</t>
  </si>
  <si>
    <t xml:space="preserve">    Amortization</t>
  </si>
  <si>
    <t>Inventories</t>
  </si>
  <si>
    <t xml:space="preserve"> </t>
  </si>
  <si>
    <t>Assets</t>
  </si>
  <si>
    <t xml:space="preserve">Cash </t>
  </si>
  <si>
    <t xml:space="preserve">Available-for-sale financial assets </t>
  </si>
  <si>
    <t>Other current assets</t>
  </si>
  <si>
    <t>Total current assets</t>
  </si>
  <si>
    <t>Property, plant and equipment</t>
  </si>
  <si>
    <t>Less: accumulated depreciation</t>
  </si>
  <si>
    <t>Net property, plant and equipment</t>
  </si>
  <si>
    <t>Other assets</t>
  </si>
  <si>
    <t>Total assets</t>
  </si>
  <si>
    <t>Income tax payable</t>
  </si>
  <si>
    <t>Accrued expenses and other current liabilities</t>
  </si>
  <si>
    <t>Customer advances</t>
  </si>
  <si>
    <t>Total current liabilities</t>
  </si>
  <si>
    <t>Other long-term payables</t>
  </si>
  <si>
    <t>Accrued pension cost</t>
  </si>
  <si>
    <t xml:space="preserve">Guarantee deposits </t>
  </si>
  <si>
    <t>Total liabilities</t>
  </si>
  <si>
    <t>Capital stock</t>
  </si>
  <si>
    <t>Capital surplus</t>
  </si>
  <si>
    <t>Retained earnings</t>
  </si>
  <si>
    <t>Cumulative translation adjustments</t>
  </si>
  <si>
    <t>Unrealized gain on financial instruments</t>
  </si>
  <si>
    <t>Total shareholders' equity</t>
  </si>
  <si>
    <t>Net sales</t>
  </si>
  <si>
    <t>Cost of sales</t>
  </si>
  <si>
    <t>Gross profit</t>
  </si>
  <si>
    <t>Operating expenses</t>
  </si>
  <si>
    <t>Total operating expenses</t>
  </si>
  <si>
    <t>Income from operations</t>
  </si>
  <si>
    <t>Non-operating income</t>
  </si>
  <si>
    <t>Non-operating expenses</t>
  </si>
  <si>
    <t>Income before income tax</t>
  </si>
  <si>
    <t xml:space="preserve">Income tax </t>
  </si>
  <si>
    <t>Basic earnings per share</t>
  </si>
  <si>
    <t>Diluted earnings per share</t>
  </si>
  <si>
    <t>Cash flows from operating activities:</t>
  </si>
  <si>
    <t xml:space="preserve">    Deferred income tax</t>
  </si>
  <si>
    <t xml:space="preserve">    Gain on disposal of financial assets</t>
  </si>
  <si>
    <t xml:space="preserve">    Changes in working capital</t>
  </si>
  <si>
    <t>Cash flows from investing activities:</t>
  </si>
  <si>
    <t xml:space="preserve">      Available-for-sale financial assets</t>
  </si>
  <si>
    <t xml:space="preserve">      Property, plant and equipment</t>
  </si>
  <si>
    <t xml:space="preserve">    Proceeds from disposal of:</t>
  </si>
  <si>
    <t xml:space="preserve">      Available-for-sale financial assets</t>
  </si>
  <si>
    <t xml:space="preserve">    Increase in deferred charges</t>
  </si>
  <si>
    <t>Cash flows from financing activities:</t>
  </si>
  <si>
    <t xml:space="preserve">    Capital surplus from donation</t>
  </si>
  <si>
    <t xml:space="preserve">    Repayments on other long-term payables</t>
  </si>
  <si>
    <t>Cash at end of period</t>
  </si>
  <si>
    <t>Cash at beginning of period</t>
  </si>
  <si>
    <t xml:space="preserve"> </t>
  </si>
  <si>
    <t xml:space="preserve">Global Unichip Corporation and Subsidiaries </t>
  </si>
  <si>
    <t>Consolidated Balance Sheets</t>
  </si>
  <si>
    <t>Consolidated Income Statements</t>
  </si>
  <si>
    <t>Consolidated Statements of Cash Flows</t>
  </si>
  <si>
    <t>Accounts payable</t>
  </si>
  <si>
    <t>Effect of exchange rate changes</t>
  </si>
  <si>
    <t>Notes and accounts receivable, net</t>
  </si>
  <si>
    <t>Deferred charges, net</t>
  </si>
  <si>
    <t>Construction in progress and prepayments for equipment</t>
  </si>
  <si>
    <t xml:space="preserve">    Increase (decrease) in guarantee deposits </t>
  </si>
  <si>
    <t xml:space="preserve">    Decrease (increase) in refundable deposits</t>
  </si>
  <si>
    <t>Net loss not recognized as pension cost</t>
  </si>
  <si>
    <t xml:space="preserve">    Bonus to directors and supervisors 
 </t>
  </si>
  <si>
    <t xml:space="preserve">      and cash bonus paid to employees </t>
  </si>
  <si>
    <t>(In thousands of NT$)</t>
  </si>
  <si>
    <t>Sales and marketing</t>
  </si>
  <si>
    <t xml:space="preserve">General and administrative </t>
  </si>
  <si>
    <t>Research and development</t>
  </si>
  <si>
    <t>Check</t>
  </si>
  <si>
    <t xml:space="preserve">    Loss (gain) on disposal of property, plant and equipment</t>
  </si>
  <si>
    <t xml:space="preserve">    Provision for (reversal of) doubtful receivables</t>
  </si>
  <si>
    <t xml:space="preserve">    Decrease (increase) in pledged time deposits</t>
  </si>
  <si>
    <t xml:space="preserve">    Cash dividends paid</t>
  </si>
  <si>
    <t>(In thousands of NT$, except consolidated earnings per share)</t>
  </si>
  <si>
    <t>Consolidated earnings per share (NT$)</t>
  </si>
  <si>
    <t xml:space="preserve">    Consolidated net income</t>
  </si>
  <si>
    <t xml:space="preserve">Net increase (decrease) in cash </t>
  </si>
  <si>
    <t xml:space="preserve">    Proceeds from exercise of employee stock options</t>
  </si>
  <si>
    <t xml:space="preserve">    Net cash provided by operating activities</t>
  </si>
  <si>
    <t xml:space="preserve">    Net cash used in investing activities</t>
  </si>
  <si>
    <t xml:space="preserve">    Net cash used in financing activities</t>
  </si>
  <si>
    <t xml:space="preserve">    Consolidated net income</t>
  </si>
  <si>
    <t xml:space="preserve">    Acquisition of:</t>
  </si>
  <si>
    <t>Liabilities and shareholders' equity</t>
  </si>
  <si>
    <t>Total liabilities and shareholders' equity</t>
  </si>
  <si>
    <t>Current liabilities</t>
  </si>
  <si>
    <t>-Legal reserve</t>
  </si>
  <si>
    <t>-Special reserve</t>
  </si>
  <si>
    <t>-Unappropriated earnings</t>
  </si>
  <si>
    <t>Current assets</t>
  </si>
  <si>
    <t>Shareholders' equity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</si>
</sst>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General_)"/>
    <numFmt numFmtId="178" formatCode="_(* #,##0_);_(* \(#,##0\);_(* &quot;-&quot;??_);_(@_)"/>
    <numFmt numFmtId="179" formatCode="yyyy/m/d\ h:mm\ AM/PM"/>
    <numFmt numFmtId="180" formatCode="#,##0_);[Red]\(#,##0\)"/>
    <numFmt numFmtId="181" formatCode="0_ 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0.00;[Red]0.00"/>
    <numFmt numFmtId="186" formatCode="#,##0_ "/>
    <numFmt numFmtId="187" formatCode="0_);[Red]\(0\)"/>
    <numFmt numFmtId="188" formatCode="m&quot;月&quot;d&quot;日&quot;"/>
    <numFmt numFmtId="189" formatCode="#,##0_ ;[Red]\-#,##0\ "/>
    <numFmt numFmtId="190" formatCode="#,##0_);\(#,##0\)_);\-"/>
    <numFmt numFmtId="191" formatCode="#,##0.00%_);\(#,##0.00%\)_);\-"/>
    <numFmt numFmtId="192" formatCode="#,##0.00_);[Red]\(#,##0.00\)"/>
    <numFmt numFmtId="193" formatCode="#,##0.0_);[Red]\(#,##0.0\)"/>
    <numFmt numFmtId="194" formatCode="#,##0.0_ ;[Red]\-#,##0.0\ "/>
    <numFmt numFmtId="195" formatCode="#,##0.00_ ;[Red]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-* #,##0.0_-;\-* #,##0.0_-;_-* &quot;-&quot;?_-;_-@_-"/>
    <numFmt numFmtId="200" formatCode="#,##0_);\(#,##0\)"/>
    <numFmt numFmtId="201" formatCode="0.0%"/>
    <numFmt numFmtId="202" formatCode="#,##0.0_);\(#,##0.0\)"/>
    <numFmt numFmtId="203" formatCode="#,##0.00_);\(#,##0.00\)"/>
    <numFmt numFmtId="204" formatCode="_-* #,##0.000_-;\-* #,##0.000_-;_-* &quot;-&quot;??_-;_-@_-"/>
    <numFmt numFmtId="205" formatCode="0;_Ѐ"/>
    <numFmt numFmtId="206" formatCode="0;_ꐀ"/>
    <numFmt numFmtId="207" formatCode="0.0;_ꐀ"/>
    <numFmt numFmtId="208" formatCode="0.00;_ꐀ"/>
    <numFmt numFmtId="209" formatCode="0.000;_ꐀ"/>
    <numFmt numFmtId="210" formatCode="_-* #,##0_-;[Red]\(#,##0\);_-* &quot;-&quot;_-;_-@_-"/>
    <numFmt numFmtId="211" formatCode="#,##0.000_);\(#,##0.000\)"/>
    <numFmt numFmtId="212" formatCode="#,##0.0000_);\(#,##0.0000\)"/>
    <numFmt numFmtId="213" formatCode="#,##0.000_);[Red]\(#,##0.000\)"/>
    <numFmt numFmtId="214" formatCode="0.00000_ "/>
    <numFmt numFmtId="215" formatCode="0.0000_ "/>
    <numFmt numFmtId="216" formatCode="0.000_ "/>
    <numFmt numFmtId="217" formatCode="#,##0.0000_);[Red]\(#,##0.0000\)"/>
    <numFmt numFmtId="218" formatCode="#,##0.00000_);[Red]\(#,##0.00000\)"/>
    <numFmt numFmtId="219" formatCode="#,##0.000000_);[Red]\(#,##0.000000\)"/>
    <numFmt numFmtId="220" formatCode="&quot;$&quot;#,##0.00"/>
  </numFmts>
  <fonts count="12">
    <font>
      <sz val="12"/>
      <name val="Book Antiqua"/>
      <family val="1"/>
    </font>
    <font>
      <sz val="9"/>
      <name val="細明體"/>
      <family val="3"/>
    </font>
    <font>
      <u val="single"/>
      <sz val="9"/>
      <color indexed="12"/>
      <name val="Book Antiqua"/>
      <family val="1"/>
    </font>
    <font>
      <u val="single"/>
      <sz val="9"/>
      <color indexed="36"/>
      <name val="Book Antiqua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" xfId="0" applyBorder="1" applyAlignment="1" quotePrefix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200" fontId="8" fillId="0" borderId="0" xfId="0" applyNumberFormat="1" applyFont="1" applyFill="1" applyAlignment="1">
      <alignment vertical="center"/>
    </xf>
    <xf numFmtId="200" fontId="8" fillId="0" borderId="0" xfId="17" applyNumberFormat="1" applyFont="1" applyFill="1" applyAlignment="1">
      <alignment vertical="center"/>
    </xf>
    <xf numFmtId="200" fontId="8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200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2"/>
    </xf>
    <xf numFmtId="200" fontId="9" fillId="0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3"/>
    </xf>
    <xf numFmtId="0" fontId="7" fillId="0" borderId="0" xfId="16" applyFont="1" applyFill="1" applyAlignment="1">
      <alignment horizontal="center"/>
      <protection/>
    </xf>
    <xf numFmtId="0" fontId="9" fillId="2" borderId="0" xfId="16" applyFont="1" applyFill="1">
      <alignment/>
      <protection/>
    </xf>
    <xf numFmtId="0" fontId="8" fillId="0" borderId="0" xfId="16" applyFont="1" applyFill="1">
      <alignment/>
      <protection/>
    </xf>
    <xf numFmtId="0" fontId="9" fillId="0" borderId="0" xfId="16" applyFont="1" applyFill="1" applyBorder="1" applyAlignment="1">
      <alignment horizontal="centerContinuous"/>
      <protection/>
    </xf>
    <xf numFmtId="0" fontId="8" fillId="2" borderId="0" xfId="16" applyFont="1" applyFill="1">
      <alignment/>
      <protection/>
    </xf>
    <xf numFmtId="0" fontId="11" fillId="0" borderId="0" xfId="16" applyFont="1" applyFill="1">
      <alignment/>
      <protection/>
    </xf>
    <xf numFmtId="0" fontId="11" fillId="2" borderId="0" xfId="16" applyFont="1" applyFill="1">
      <alignment/>
      <protection/>
    </xf>
    <xf numFmtId="37" fontId="10" fillId="0" borderId="0" xfId="15" applyNumberFormat="1" applyFont="1" applyFill="1" applyAlignment="1" applyProtection="1">
      <alignment horizontal="left"/>
      <protection/>
    </xf>
    <xf numFmtId="200" fontId="11" fillId="0" borderId="0" xfId="16" applyNumberFormat="1" applyFont="1" applyFill="1" applyBorder="1">
      <alignment/>
      <protection/>
    </xf>
    <xf numFmtId="200" fontId="9" fillId="0" borderId="0" xfId="0" applyNumberFormat="1" applyFont="1" applyFill="1" applyBorder="1" applyAlignment="1">
      <alignment vertical="center"/>
    </xf>
    <xf numFmtId="200" fontId="10" fillId="0" borderId="0" xfId="16" applyNumberFormat="1" applyFont="1" applyFill="1" applyBorder="1">
      <alignment/>
      <protection/>
    </xf>
    <xf numFmtId="0" fontId="8" fillId="0" borderId="0" xfId="0" applyFont="1" applyFill="1" applyBorder="1" applyAlignment="1">
      <alignment vertical="center"/>
    </xf>
    <xf numFmtId="0" fontId="11" fillId="0" borderId="0" xfId="16" applyFont="1" applyFill="1" applyBorder="1">
      <alignment/>
      <protection/>
    </xf>
    <xf numFmtId="0" fontId="11" fillId="2" borderId="0" xfId="16" applyFont="1" applyFill="1" applyBorder="1">
      <alignment/>
      <protection/>
    </xf>
    <xf numFmtId="200" fontId="8" fillId="0" borderId="3" xfId="0" applyNumberFormat="1" applyFont="1" applyFill="1" applyBorder="1" applyAlignment="1">
      <alignment vertical="center"/>
    </xf>
    <xf numFmtId="177" fontId="9" fillId="0" borderId="0" xfId="15" applyNumberFormat="1" applyFont="1" applyFill="1" applyAlignment="1" applyProtection="1">
      <alignment horizontal="left"/>
      <protection/>
    </xf>
    <xf numFmtId="200" fontId="8" fillId="0" borderId="0" xfId="16" applyNumberFormat="1" applyFont="1" applyFill="1">
      <alignment/>
      <protection/>
    </xf>
    <xf numFmtId="37" fontId="8" fillId="0" borderId="0" xfId="15" applyNumberFormat="1" applyFont="1" applyFill="1" applyAlignment="1" applyProtection="1">
      <alignment horizontal="left"/>
      <protection/>
    </xf>
    <xf numFmtId="200" fontId="8" fillId="0" borderId="3" xfId="16" applyNumberFormat="1" applyFont="1" applyFill="1" applyBorder="1">
      <alignment/>
      <protection/>
    </xf>
    <xf numFmtId="0" fontId="9" fillId="0" borderId="0" xfId="15" applyFont="1" applyFill="1">
      <alignment/>
      <protection/>
    </xf>
    <xf numFmtId="37" fontId="9" fillId="0" borderId="0" xfId="15" applyNumberFormat="1" applyFont="1" applyFill="1" applyAlignment="1" applyProtection="1">
      <alignment horizontal="left"/>
      <protection/>
    </xf>
    <xf numFmtId="37" fontId="8" fillId="0" borderId="0" xfId="15" applyNumberFormat="1" applyFont="1" applyFill="1" applyAlignment="1" applyProtection="1">
      <alignment/>
      <protection/>
    </xf>
    <xf numFmtId="0" fontId="8" fillId="0" borderId="0" xfId="15" applyFont="1" applyFill="1">
      <alignment/>
      <protection/>
    </xf>
    <xf numFmtId="200" fontId="9" fillId="0" borderId="0" xfId="16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Alignment="1">
      <alignment vertical="center"/>
    </xf>
    <xf numFmtId="203" fontId="8" fillId="0" borderId="0" xfId="0" applyNumberFormat="1" applyFont="1" applyFill="1" applyBorder="1" applyAlignment="1">
      <alignment vertical="center"/>
    </xf>
    <xf numFmtId="200" fontId="9" fillId="0" borderId="2" xfId="16" applyNumberFormat="1" applyFont="1" applyFill="1" applyBorder="1">
      <alignment/>
      <protection/>
    </xf>
    <xf numFmtId="200" fontId="8" fillId="0" borderId="0" xfId="16" applyNumberFormat="1" applyFont="1" applyFill="1" applyAlignment="1">
      <alignment vertical="center"/>
      <protection/>
    </xf>
    <xf numFmtId="180" fontId="8" fillId="0" borderId="0" xfId="0" applyNumberFormat="1" applyFont="1" applyFill="1" applyAlignment="1">
      <alignment vertical="center"/>
    </xf>
    <xf numFmtId="200" fontId="9" fillId="0" borderId="0" xfId="0" applyNumberFormat="1" applyFont="1" applyFill="1" applyBorder="1" applyAlignment="1" quotePrefix="1">
      <alignment horizontal="center" vertical="center"/>
    </xf>
    <xf numFmtId="43" fontId="8" fillId="0" borderId="0" xfId="17" applyFont="1" applyFill="1" applyAlignment="1">
      <alignment vertical="center"/>
    </xf>
    <xf numFmtId="43" fontId="8" fillId="0" borderId="0" xfId="17" applyFont="1" applyFill="1" applyBorder="1" applyAlignment="1">
      <alignment vertical="center"/>
    </xf>
    <xf numFmtId="37" fontId="11" fillId="0" borderId="0" xfId="15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 vertical="center"/>
    </xf>
    <xf numFmtId="43" fontId="8" fillId="0" borderId="0" xfId="17" applyFont="1" applyFill="1" applyAlignment="1">
      <alignment/>
    </xf>
    <xf numFmtId="43" fontId="8" fillId="0" borderId="0" xfId="17" applyFont="1" applyFill="1" applyAlignment="1">
      <alignment vertical="center"/>
    </xf>
    <xf numFmtId="42" fontId="8" fillId="0" borderId="0" xfId="0" applyNumberFormat="1" applyFont="1" applyFill="1" applyAlignment="1">
      <alignment vertical="center"/>
    </xf>
    <xf numFmtId="42" fontId="9" fillId="0" borderId="4" xfId="0" applyNumberFormat="1" applyFont="1" applyFill="1" applyBorder="1" applyAlignment="1">
      <alignment vertical="center"/>
    </xf>
    <xf numFmtId="42" fontId="8" fillId="0" borderId="0" xfId="0" applyNumberFormat="1" applyFont="1" applyFill="1" applyBorder="1" applyAlignment="1">
      <alignment vertical="center"/>
    </xf>
    <xf numFmtId="42" fontId="8" fillId="0" borderId="5" xfId="0" applyNumberFormat="1" applyFont="1" applyFill="1" applyBorder="1" applyAlignment="1">
      <alignment vertical="center"/>
    </xf>
    <xf numFmtId="42" fontId="8" fillId="0" borderId="0" xfId="16" applyNumberFormat="1" applyFont="1" applyFill="1">
      <alignment/>
      <protection/>
    </xf>
    <xf numFmtId="42" fontId="9" fillId="0" borderId="5" xfId="16" applyNumberFormat="1" applyFont="1" applyFill="1" applyBorder="1">
      <alignment/>
      <protection/>
    </xf>
    <xf numFmtId="0" fontId="8" fillId="0" borderId="0" xfId="15" applyFont="1" applyFill="1" applyAlignment="1">
      <alignment horizontal="left"/>
      <protection/>
    </xf>
    <xf numFmtId="0" fontId="9" fillId="0" borderId="2" xfId="0" applyNumberFormat="1" applyFont="1" applyFill="1" applyBorder="1" applyAlignment="1" quotePrefix="1">
      <alignment horizontal="center" vertical="center"/>
    </xf>
    <xf numFmtId="220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 quotePrefix="1">
      <alignment horizontal="left" vertical="center" indent="2"/>
    </xf>
    <xf numFmtId="0" fontId="8" fillId="0" borderId="0" xfId="0" applyFont="1" applyFill="1" applyBorder="1" applyAlignment="1">
      <alignment horizontal="left" vertical="center"/>
    </xf>
    <xf numFmtId="200" fontId="9" fillId="0" borderId="0" xfId="0" applyNumberFormat="1" applyFont="1" applyFill="1" applyBorder="1" applyAlignment="1" quotePrefix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16" applyFont="1" applyFill="1" applyAlignment="1">
      <alignment horizontal="center"/>
      <protection/>
    </xf>
    <xf numFmtId="0" fontId="7" fillId="0" borderId="0" xfId="16" applyFont="1" applyFill="1" applyAlignment="1">
      <alignment horizontal="center"/>
      <protection/>
    </xf>
  </cellXfs>
  <cellStyles count="10">
    <cellStyle name="Normal" xfId="0"/>
    <cellStyle name="一般_CF" xfId="15"/>
    <cellStyle name="一般_Template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54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9.00390625" defaultRowHeight="15.75" outlineLevelRow="1"/>
  <cols>
    <col min="1" max="1" width="63.50390625" style="3" customWidth="1"/>
    <col min="2" max="6" width="19.125" style="3" bestFit="1" customWidth="1"/>
    <col min="7" max="16384" width="9.00390625" style="3" customWidth="1"/>
  </cols>
  <sheetData>
    <row r="1" spans="1:6" s="2" customFormat="1" ht="18">
      <c r="A1" s="71" t="s">
        <v>73</v>
      </c>
      <c r="B1" s="71"/>
      <c r="C1" s="71"/>
      <c r="D1" s="71"/>
      <c r="E1" s="71"/>
      <c r="F1" s="71"/>
    </row>
    <row r="2" spans="1:6" s="2" customFormat="1" ht="18">
      <c r="A2" s="71" t="s">
        <v>74</v>
      </c>
      <c r="B2" s="71"/>
      <c r="C2" s="71"/>
      <c r="D2" s="71"/>
      <c r="E2" s="71"/>
      <c r="F2" s="71"/>
    </row>
    <row r="4" spans="2:5" s="4" customFormat="1" ht="15">
      <c r="B4" s="5"/>
      <c r="C4" s="5"/>
      <c r="D4" s="5"/>
      <c r="E4" s="5"/>
    </row>
    <row r="5" spans="1:5" s="41" customFormat="1" ht="15">
      <c r="A5" s="34" t="s">
        <v>87</v>
      </c>
      <c r="B5" s="69"/>
      <c r="C5" s="70"/>
      <c r="D5" s="69"/>
      <c r="E5" s="70"/>
    </row>
    <row r="6" spans="1:5" s="41" customFormat="1" ht="15">
      <c r="A6" s="52"/>
      <c r="B6" s="49"/>
      <c r="C6" s="42"/>
      <c r="D6" s="49"/>
      <c r="E6" s="42"/>
    </row>
    <row r="7" spans="1:6" s="6" customFormat="1" ht="15">
      <c r="A7" s="41"/>
      <c r="B7" s="63">
        <v>2008</v>
      </c>
      <c r="C7" s="63">
        <v>2009</v>
      </c>
      <c r="D7" s="63">
        <v>2010</v>
      </c>
      <c r="E7" s="63">
        <v>2011</v>
      </c>
      <c r="F7" s="63">
        <v>2012</v>
      </c>
    </row>
    <row r="8" spans="1:5" s="6" customFormat="1" ht="15">
      <c r="A8" s="43" t="s">
        <v>21</v>
      </c>
      <c r="B8" s="42"/>
      <c r="C8" s="42"/>
      <c r="D8" s="42"/>
      <c r="E8" s="42"/>
    </row>
    <row r="9" spans="1:5" s="6" customFormat="1" ht="15">
      <c r="A9" s="68" t="s">
        <v>112</v>
      </c>
      <c r="B9" s="42"/>
      <c r="C9" s="42"/>
      <c r="D9" s="42"/>
      <c r="E9" s="42"/>
    </row>
    <row r="10" spans="1:6" ht="15">
      <c r="A10" s="10" t="s">
        <v>22</v>
      </c>
      <c r="B10" s="56">
        <v>898647</v>
      </c>
      <c r="C10" s="56">
        <v>665497</v>
      </c>
      <c r="D10" s="56">
        <v>870211</v>
      </c>
      <c r="E10" s="56">
        <v>1706126</v>
      </c>
      <c r="F10" s="56">
        <v>2384588</v>
      </c>
    </row>
    <row r="11" spans="1:6" ht="15">
      <c r="A11" s="66" t="s">
        <v>23</v>
      </c>
      <c r="B11" s="50">
        <v>0</v>
      </c>
      <c r="C11" s="7">
        <v>170014</v>
      </c>
      <c r="D11" s="50">
        <v>0</v>
      </c>
      <c r="E11" s="50">
        <f>ROUND(IF(D11&gt;0,D11/#REF!,0),0)</f>
        <v>0</v>
      </c>
      <c r="F11" s="50">
        <v>0</v>
      </c>
    </row>
    <row r="12" spans="1:6" ht="15">
      <c r="A12" s="10" t="s">
        <v>79</v>
      </c>
      <c r="B12" s="7">
        <f>869193-14590+6905</f>
        <v>861508</v>
      </c>
      <c r="C12" s="7">
        <f>1167486-106480</f>
        <v>1061006</v>
      </c>
      <c r="D12" s="7">
        <f>1442285+1792-10163</f>
        <v>1433914</v>
      </c>
      <c r="E12" s="7">
        <v>1367608</v>
      </c>
      <c r="F12" s="48">
        <f>1057198+26528-19405</f>
        <v>1064321</v>
      </c>
    </row>
    <row r="13" spans="1:6" ht="15">
      <c r="A13" s="10" t="s">
        <v>19</v>
      </c>
      <c r="B13" s="7">
        <v>1152015</v>
      </c>
      <c r="C13" s="7">
        <v>1178471</v>
      </c>
      <c r="D13" s="7">
        <v>1277520</v>
      </c>
      <c r="E13" s="7">
        <v>822792</v>
      </c>
      <c r="F13" s="48">
        <v>556573</v>
      </c>
    </row>
    <row r="14" spans="1:6" ht="15">
      <c r="A14" s="10" t="s">
        <v>24</v>
      </c>
      <c r="B14" s="9">
        <f>1756+95768+117405</f>
        <v>214929</v>
      </c>
      <c r="C14" s="7">
        <f>110991+1031+133550</f>
        <v>245572</v>
      </c>
      <c r="D14" s="9">
        <f>2323+95215+206277</f>
        <v>303815</v>
      </c>
      <c r="E14" s="7">
        <f>531+24338+268760</f>
        <v>293629</v>
      </c>
      <c r="F14" s="48">
        <f>941+49357+267543</f>
        <v>317841</v>
      </c>
    </row>
    <row r="15" spans="1:6" ht="15">
      <c r="A15" s="15" t="s">
        <v>25</v>
      </c>
      <c r="B15" s="31">
        <f>SUM(B10:B14)</f>
        <v>3127099</v>
      </c>
      <c r="C15" s="31">
        <f>SUM(C10:C14)</f>
        <v>3320560</v>
      </c>
      <c r="D15" s="31">
        <f>SUM(D10:D14)</f>
        <v>3885460</v>
      </c>
      <c r="E15" s="31">
        <f>SUM(E10:E14)</f>
        <v>4190155</v>
      </c>
      <c r="F15" s="31">
        <f>SUM(F10:F14)</f>
        <v>4323323</v>
      </c>
    </row>
    <row r="16" spans="2:6" ht="15">
      <c r="B16" s="7"/>
      <c r="C16" s="44"/>
      <c r="D16" s="7"/>
      <c r="E16" s="44"/>
      <c r="F16" s="48"/>
    </row>
    <row r="17" spans="1:6" ht="15">
      <c r="A17" s="10" t="s">
        <v>26</v>
      </c>
      <c r="B17" s="7">
        <v>750382</v>
      </c>
      <c r="C17" s="7">
        <v>804521</v>
      </c>
      <c r="D17" s="7">
        <v>887963</v>
      </c>
      <c r="E17" s="7">
        <v>878058</v>
      </c>
      <c r="F17" s="48">
        <v>950603</v>
      </c>
    </row>
    <row r="18" spans="1:6" ht="15">
      <c r="A18" s="10" t="s">
        <v>27</v>
      </c>
      <c r="B18" s="11">
        <v>-259370</v>
      </c>
      <c r="C18" s="11">
        <v>-359604</v>
      </c>
      <c r="D18" s="11">
        <v>-469380</v>
      </c>
      <c r="E18" s="11">
        <v>-511328</v>
      </c>
      <c r="F18" s="11">
        <v>-581771</v>
      </c>
    </row>
    <row r="19" spans="1:6" ht="15">
      <c r="A19" s="10" t="s">
        <v>81</v>
      </c>
      <c r="B19" s="51">
        <v>0</v>
      </c>
      <c r="C19" s="51">
        <v>0</v>
      </c>
      <c r="D19" s="51">
        <v>0</v>
      </c>
      <c r="E19" s="11">
        <v>303</v>
      </c>
      <c r="F19" s="50">
        <v>0</v>
      </c>
    </row>
    <row r="20" spans="1:6" ht="15">
      <c r="A20" s="15" t="s">
        <v>28</v>
      </c>
      <c r="B20" s="31">
        <f>SUM(B17:B19)</f>
        <v>491012</v>
      </c>
      <c r="C20" s="31">
        <f>SUM(C17:C19)</f>
        <v>444917</v>
      </c>
      <c r="D20" s="31">
        <f>SUM(D17:D19)</f>
        <v>418583</v>
      </c>
      <c r="E20" s="31">
        <f>SUM(E17:E19)</f>
        <v>367033</v>
      </c>
      <c r="F20" s="31">
        <f>SUM(F17:F19)</f>
        <v>368832</v>
      </c>
    </row>
    <row r="21" spans="2:6" ht="15">
      <c r="B21" s="7"/>
      <c r="C21" s="7"/>
      <c r="D21" s="7"/>
      <c r="E21" s="7"/>
      <c r="F21" s="48"/>
    </row>
    <row r="22" spans="1:6" ht="15">
      <c r="A22" s="10" t="s">
        <v>80</v>
      </c>
      <c r="B22" s="11">
        <v>365786</v>
      </c>
      <c r="C22" s="7">
        <v>266390</v>
      </c>
      <c r="D22" s="11">
        <v>315655</v>
      </c>
      <c r="E22" s="7">
        <v>264996</v>
      </c>
      <c r="F22" s="48">
        <v>172979</v>
      </c>
    </row>
    <row r="23" spans="1:6" ht="15">
      <c r="A23" s="10" t="s">
        <v>29</v>
      </c>
      <c r="B23" s="9">
        <f>188+20000+7656</f>
        <v>27844</v>
      </c>
      <c r="C23" s="7">
        <f>184+20000+7765</f>
        <v>27949</v>
      </c>
      <c r="D23" s="9">
        <f>180+40000+10504</f>
        <v>50684</v>
      </c>
      <c r="E23" s="7">
        <f>903+176+11236+30955+20000</f>
        <v>63270</v>
      </c>
      <c r="F23" s="48">
        <f>743+172+9390+853+20000</f>
        <v>31158</v>
      </c>
    </row>
    <row r="24" spans="1:6" s="4" customFormat="1" ht="15.75" thickBot="1">
      <c r="A24" s="65" t="s">
        <v>30</v>
      </c>
      <c r="B24" s="57">
        <f>B15+B20+B22+B23</f>
        <v>4011741</v>
      </c>
      <c r="C24" s="57">
        <f>C15+C20+C22+C23</f>
        <v>4059816</v>
      </c>
      <c r="D24" s="57">
        <f>D15+D20+D22+D23</f>
        <v>4670382</v>
      </c>
      <c r="E24" s="57">
        <f>E15+E20+E22+E23</f>
        <v>4885454</v>
      </c>
      <c r="F24" s="57">
        <f>F15+F20+F22+F23</f>
        <v>4896292</v>
      </c>
    </row>
    <row r="25" spans="2:6" ht="15.75" thickTop="1">
      <c r="B25" s="7"/>
      <c r="C25" s="7"/>
      <c r="D25" s="7"/>
      <c r="E25" s="7"/>
      <c r="F25" s="48"/>
    </row>
    <row r="26" spans="1:6" ht="15">
      <c r="A26" s="4" t="s">
        <v>106</v>
      </c>
      <c r="B26" s="7"/>
      <c r="C26" s="7"/>
      <c r="D26" s="7"/>
      <c r="E26" s="7"/>
      <c r="F26" s="48"/>
    </row>
    <row r="27" spans="1:6" ht="15">
      <c r="A27" s="3" t="s">
        <v>108</v>
      </c>
      <c r="B27" s="7"/>
      <c r="C27" s="7"/>
      <c r="D27" s="7"/>
      <c r="E27" s="7"/>
      <c r="F27" s="48"/>
    </row>
    <row r="28" spans="1:6" ht="15">
      <c r="A28" s="10" t="s">
        <v>77</v>
      </c>
      <c r="B28" s="56">
        <f>486625+257723</f>
        <v>744348</v>
      </c>
      <c r="C28" s="56">
        <f>334992+346624</f>
        <v>681616</v>
      </c>
      <c r="D28" s="56">
        <f>492953+232642</f>
        <v>725595</v>
      </c>
      <c r="E28" s="56">
        <f>593324+157184</f>
        <v>750508</v>
      </c>
      <c r="F28" s="56">
        <f>440889+273359</f>
        <v>714248</v>
      </c>
    </row>
    <row r="29" spans="1:6" ht="15" customHeight="1">
      <c r="A29" s="66" t="s">
        <v>31</v>
      </c>
      <c r="B29" s="11">
        <v>82394</v>
      </c>
      <c r="C29" s="7">
        <v>46913</v>
      </c>
      <c r="D29" s="11">
        <v>37084</v>
      </c>
      <c r="E29" s="7">
        <v>37673</v>
      </c>
      <c r="F29" s="48">
        <v>83948</v>
      </c>
    </row>
    <row r="30" spans="1:6" ht="15">
      <c r="A30" s="10" t="s">
        <v>33</v>
      </c>
      <c r="B30" s="11">
        <v>87134</v>
      </c>
      <c r="C30" s="7">
        <v>262757</v>
      </c>
      <c r="D30" s="11">
        <v>344516</v>
      </c>
      <c r="E30" s="7">
        <v>332052</v>
      </c>
      <c r="F30" s="48">
        <v>217481</v>
      </c>
    </row>
    <row r="31" spans="1:6" ht="15" customHeight="1">
      <c r="A31" s="66" t="s">
        <v>32</v>
      </c>
      <c r="B31" s="11">
        <f>208633+188238+16003</f>
        <v>412874</v>
      </c>
      <c r="C31" s="7">
        <f>216491+45384+8294</f>
        <v>270169</v>
      </c>
      <c r="D31" s="11">
        <f>231571+59373+24119</f>
        <v>315063</v>
      </c>
      <c r="E31" s="7">
        <f>328334+14726+64367</f>
        <v>407427</v>
      </c>
      <c r="F31" s="48">
        <f>73795+15450+243968</f>
        <v>333213</v>
      </c>
    </row>
    <row r="32" spans="1:6" ht="15">
      <c r="A32" s="15" t="s">
        <v>34</v>
      </c>
      <c r="B32" s="31">
        <f>SUM(B28:B31)</f>
        <v>1326750</v>
      </c>
      <c r="C32" s="31">
        <f>SUM(C28:C31)</f>
        <v>1261455</v>
      </c>
      <c r="D32" s="31">
        <f>SUM(D28:D31)</f>
        <v>1422258</v>
      </c>
      <c r="E32" s="31">
        <f>SUM(E28:E31)</f>
        <v>1527660</v>
      </c>
      <c r="F32" s="31">
        <f>SUM(F28:F31)</f>
        <v>1348890</v>
      </c>
    </row>
    <row r="33" spans="2:6" ht="15">
      <c r="B33" s="7"/>
      <c r="C33" s="7"/>
      <c r="D33" s="7"/>
      <c r="E33" s="7"/>
      <c r="F33" s="48"/>
    </row>
    <row r="34" spans="1:6" ht="15">
      <c r="A34" s="10" t="s">
        <v>35</v>
      </c>
      <c r="B34" s="11">
        <v>37247</v>
      </c>
      <c r="C34" s="7">
        <v>12910</v>
      </c>
      <c r="D34" s="11">
        <v>58854</v>
      </c>
      <c r="E34" s="7">
        <v>29872</v>
      </c>
      <c r="F34" s="48">
        <v>16981</v>
      </c>
    </row>
    <row r="35" spans="1:6" ht="15">
      <c r="A35" s="10" t="s">
        <v>36</v>
      </c>
      <c r="B35" s="11">
        <v>5814</v>
      </c>
      <c r="C35" s="7">
        <v>4108</v>
      </c>
      <c r="D35" s="11">
        <v>3070</v>
      </c>
      <c r="E35" s="7">
        <v>3325</v>
      </c>
      <c r="F35" s="48">
        <v>5558</v>
      </c>
    </row>
    <row r="36" spans="1:6" ht="15">
      <c r="A36" s="10" t="s">
        <v>37</v>
      </c>
      <c r="B36" s="11">
        <v>3035</v>
      </c>
      <c r="C36" s="7">
        <v>3035</v>
      </c>
      <c r="D36" s="11">
        <v>2913</v>
      </c>
      <c r="E36" s="7">
        <v>3027</v>
      </c>
      <c r="F36" s="48">
        <v>2904</v>
      </c>
    </row>
    <row r="37" spans="1:6" s="4" customFormat="1" ht="15">
      <c r="A37" s="12" t="s">
        <v>38</v>
      </c>
      <c r="B37" s="13">
        <f>B32+B34+B35+B36</f>
        <v>1372846</v>
      </c>
      <c r="C37" s="13">
        <f>C32+C34+C35+C36</f>
        <v>1281508</v>
      </c>
      <c r="D37" s="13">
        <f>D32+D34+D35+D36</f>
        <v>1487095</v>
      </c>
      <c r="E37" s="13">
        <f>E32+E34+E35+E36</f>
        <v>1563884</v>
      </c>
      <c r="F37" s="13">
        <f>F32+F34+F35+F36</f>
        <v>1374333</v>
      </c>
    </row>
    <row r="38" spans="2:6" ht="15">
      <c r="B38" s="7"/>
      <c r="C38" s="7"/>
      <c r="D38" s="7"/>
      <c r="E38" s="7"/>
      <c r="F38" s="48"/>
    </row>
    <row r="39" spans="1:6" ht="15">
      <c r="A39" s="4" t="s">
        <v>113</v>
      </c>
      <c r="B39" s="7"/>
      <c r="C39" s="7"/>
      <c r="D39" s="7"/>
      <c r="E39" s="7"/>
      <c r="F39" s="48"/>
    </row>
    <row r="40" spans="1:6" ht="15">
      <c r="A40" s="10" t="s">
        <v>39</v>
      </c>
      <c r="B40" s="11">
        <v>1246985</v>
      </c>
      <c r="C40" s="7">
        <v>1319749</v>
      </c>
      <c r="D40" s="11">
        <v>1335669</v>
      </c>
      <c r="E40" s="7">
        <v>1340119</v>
      </c>
      <c r="F40" s="48">
        <v>1340119</v>
      </c>
    </row>
    <row r="41" spans="1:6" ht="15">
      <c r="A41" s="10" t="s">
        <v>40</v>
      </c>
      <c r="B41" s="11">
        <v>376562</v>
      </c>
      <c r="C41" s="7">
        <v>512312</v>
      </c>
      <c r="D41" s="11">
        <v>567265</v>
      </c>
      <c r="E41" s="7">
        <v>569623</v>
      </c>
      <c r="F41" s="48">
        <v>569623</v>
      </c>
    </row>
    <row r="42" spans="1:6" ht="15">
      <c r="A42" s="10" t="s">
        <v>41</v>
      </c>
      <c r="B42" s="11"/>
      <c r="C42" s="7" t="s">
        <v>72</v>
      </c>
      <c r="D42" s="11"/>
      <c r="E42" s="7"/>
      <c r="F42" s="48"/>
    </row>
    <row r="43" spans="1:6" ht="15">
      <c r="A43" s="67" t="s">
        <v>109</v>
      </c>
      <c r="B43" s="11">
        <v>110704</v>
      </c>
      <c r="C43" s="7">
        <v>185409</v>
      </c>
      <c r="D43" s="11">
        <v>226687</v>
      </c>
      <c r="E43" s="7">
        <v>287137</v>
      </c>
      <c r="F43" s="48">
        <v>339878</v>
      </c>
    </row>
    <row r="44" spans="1:6" ht="15">
      <c r="A44" s="67" t="s">
        <v>110</v>
      </c>
      <c r="B44" s="11">
        <v>119</v>
      </c>
      <c r="C44" s="50">
        <v>0</v>
      </c>
      <c r="D44" s="51">
        <v>0</v>
      </c>
      <c r="E44" s="7">
        <v>5163</v>
      </c>
      <c r="F44" s="48">
        <v>393</v>
      </c>
    </row>
    <row r="45" spans="1:6" ht="15">
      <c r="A45" s="67" t="s">
        <v>111</v>
      </c>
      <c r="B45" s="11">
        <v>901460</v>
      </c>
      <c r="C45" s="7">
        <v>759556</v>
      </c>
      <c r="D45" s="11">
        <v>1058829</v>
      </c>
      <c r="E45" s="7">
        <v>1119921</v>
      </c>
      <c r="F45" s="48">
        <v>1282283</v>
      </c>
    </row>
    <row r="46" spans="1:6" ht="15">
      <c r="A46" s="10" t="s">
        <v>42</v>
      </c>
      <c r="B46" s="11">
        <v>3065</v>
      </c>
      <c r="C46" s="7">
        <v>1268</v>
      </c>
      <c r="D46" s="11">
        <v>-5163</v>
      </c>
      <c r="E46" s="7">
        <v>-393</v>
      </c>
      <c r="F46" s="7">
        <v>-7804</v>
      </c>
    </row>
    <row r="47" spans="1:6" ht="15">
      <c r="A47" s="10" t="s">
        <v>43</v>
      </c>
      <c r="B47" s="51">
        <v>0</v>
      </c>
      <c r="C47" s="11">
        <v>14</v>
      </c>
      <c r="D47" s="51">
        <v>0</v>
      </c>
      <c r="E47" s="51">
        <f>ROUND(IF(D47&gt;0,D47/#REF!,0),0)</f>
        <v>0</v>
      </c>
      <c r="F47" s="51">
        <v>0</v>
      </c>
    </row>
    <row r="48" spans="1:6" ht="15">
      <c r="A48" s="10" t="s">
        <v>84</v>
      </c>
      <c r="B48" s="51">
        <v>0</v>
      </c>
      <c r="C48" s="50">
        <v>0</v>
      </c>
      <c r="D48" s="51">
        <v>0</v>
      </c>
      <c r="E48" s="50">
        <v>0</v>
      </c>
      <c r="F48" s="7">
        <v>-2533</v>
      </c>
    </row>
    <row r="49" spans="1:6" s="4" customFormat="1" ht="15">
      <c r="A49" s="12" t="s">
        <v>44</v>
      </c>
      <c r="B49" s="13">
        <f>SUM(B40:B48)</f>
        <v>2638895</v>
      </c>
      <c r="C49" s="13">
        <f>SUM(C40:C48)</f>
        <v>2778308</v>
      </c>
      <c r="D49" s="13">
        <f>SUM(D40:D48)</f>
        <v>3183287</v>
      </c>
      <c r="E49" s="13">
        <f>SUM(E40:E48)</f>
        <v>3321570</v>
      </c>
      <c r="F49" s="13">
        <f>SUM(F40:F48)</f>
        <v>3521959</v>
      </c>
    </row>
    <row r="50" spans="1:6" s="4" customFormat="1" ht="15.75" thickBot="1">
      <c r="A50" s="65" t="s">
        <v>107</v>
      </c>
      <c r="B50" s="57">
        <f>B37+B49</f>
        <v>4011741</v>
      </c>
      <c r="C50" s="57">
        <f>C37+C49</f>
        <v>4059816</v>
      </c>
      <c r="D50" s="57">
        <f>D37+D49</f>
        <v>4670382</v>
      </c>
      <c r="E50" s="57">
        <f>E37+E49</f>
        <v>4885454</v>
      </c>
      <c r="F50" s="57">
        <f>F37+F49</f>
        <v>4896292</v>
      </c>
    </row>
    <row r="51" spans="1:5" s="4" customFormat="1" ht="15.75" thickTop="1">
      <c r="A51" s="12"/>
      <c r="B51" s="26"/>
      <c r="C51" s="26"/>
      <c r="D51" s="26"/>
      <c r="E51" s="26"/>
    </row>
    <row r="52" spans="1:5" s="4" customFormat="1" ht="15">
      <c r="A52" s="12"/>
      <c r="B52" s="26"/>
      <c r="C52" s="26"/>
      <c r="D52" s="26"/>
      <c r="E52" s="26"/>
    </row>
    <row r="54" spans="1:6" ht="15" hidden="1" outlineLevel="1">
      <c r="A54" s="3" t="s">
        <v>91</v>
      </c>
      <c r="B54" s="7">
        <f>B24-B50</f>
        <v>0</v>
      </c>
      <c r="C54" s="7">
        <f>C24-C50</f>
        <v>0</v>
      </c>
      <c r="D54" s="7">
        <f>D24-D50</f>
        <v>0</v>
      </c>
      <c r="E54" s="7">
        <f>E24-E50</f>
        <v>0</v>
      </c>
      <c r="F54" s="7">
        <f>F24-F50</f>
        <v>0</v>
      </c>
    </row>
    <row r="55" ht="15" collapsed="1"/>
  </sheetData>
  <mergeCells count="4">
    <mergeCell ref="D5:E5"/>
    <mergeCell ref="B5:C5"/>
    <mergeCell ref="A1:F1"/>
    <mergeCell ref="A2:F2"/>
  </mergeCells>
  <printOptions horizontalCentered="1"/>
  <pageMargins left="0.7480314960629921" right="0.5511811023622047" top="0.53" bottom="0.51" header="0.39" footer="0.37"/>
  <pageSetup blackAndWhite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4" sqref="C44"/>
    </sheetView>
  </sheetViews>
  <sheetFormatPr defaultColWidth="9.00390625" defaultRowHeight="15.75"/>
  <cols>
    <col min="1" max="1" width="41.875" style="3" customWidth="1"/>
    <col min="2" max="2" width="1.875" style="3" customWidth="1"/>
    <col min="3" max="3" width="18.50390625" style="3" bestFit="1" customWidth="1"/>
    <col min="4" max="4" width="18.875" style="3" bestFit="1" customWidth="1"/>
    <col min="5" max="5" width="20.125" style="3" bestFit="1" customWidth="1"/>
    <col min="6" max="7" width="18.50390625" style="3" bestFit="1" customWidth="1"/>
    <col min="8" max="16384" width="9.00390625" style="3" customWidth="1"/>
  </cols>
  <sheetData>
    <row r="1" spans="1:7" s="2" customFormat="1" ht="18">
      <c r="A1" s="71" t="str">
        <f>+'Annual (BS)'!A1</f>
        <v>Global Unichip Corporation and Subsidiaries </v>
      </c>
      <c r="B1" s="71"/>
      <c r="C1" s="71"/>
      <c r="D1" s="71"/>
      <c r="E1" s="71"/>
      <c r="F1" s="71"/>
      <c r="G1" s="71"/>
    </row>
    <row r="2" spans="1:7" s="2" customFormat="1" ht="18">
      <c r="A2" s="71" t="s">
        <v>75</v>
      </c>
      <c r="B2" s="71"/>
      <c r="C2" s="71"/>
      <c r="D2" s="71"/>
      <c r="E2" s="71"/>
      <c r="F2" s="71"/>
      <c r="G2" s="71"/>
    </row>
    <row r="3" spans="1:6" s="2" customFormat="1" ht="15" customHeight="1">
      <c r="A3" s="72"/>
      <c r="B3" s="72"/>
      <c r="C3" s="72"/>
      <c r="D3" s="72"/>
      <c r="E3" s="72"/>
      <c r="F3" s="72"/>
    </row>
    <row r="4" spans="1:6" s="2" customFormat="1" ht="15" customHeight="1">
      <c r="A4" s="6"/>
      <c r="B4" s="6"/>
      <c r="C4" s="6"/>
      <c r="D4" s="6"/>
      <c r="E4" s="6"/>
      <c r="F4" s="6"/>
    </row>
    <row r="5" spans="1:6" s="2" customFormat="1" ht="15" customHeight="1">
      <c r="A5" s="3" t="s">
        <v>96</v>
      </c>
      <c r="B5" s="3"/>
      <c r="C5" s="3"/>
      <c r="D5" s="3"/>
      <c r="E5" s="3"/>
      <c r="F5" s="3"/>
    </row>
    <row r="6" spans="1:6" s="2" customFormat="1" ht="15" customHeight="1">
      <c r="A6" s="53"/>
      <c r="B6" s="3"/>
      <c r="C6" s="3"/>
      <c r="D6" s="3"/>
      <c r="E6" s="3"/>
      <c r="F6" s="3"/>
    </row>
    <row r="7" spans="3:7" s="6" customFormat="1" ht="15" customHeight="1">
      <c r="C7" s="63">
        <v>2008</v>
      </c>
      <c r="D7" s="63">
        <v>2009</v>
      </c>
      <c r="E7" s="63">
        <v>2010</v>
      </c>
      <c r="F7" s="63">
        <v>2011</v>
      </c>
      <c r="G7" s="63">
        <v>2012</v>
      </c>
    </row>
    <row r="8" spans="1:7" ht="15">
      <c r="A8" s="14" t="s">
        <v>45</v>
      </c>
      <c r="C8" s="58">
        <v>9282063</v>
      </c>
      <c r="D8" s="58">
        <v>8269806</v>
      </c>
      <c r="E8" s="58">
        <v>10271392</v>
      </c>
      <c r="F8" s="58">
        <v>9147243</v>
      </c>
      <c r="G8" s="58">
        <v>9013760</v>
      </c>
    </row>
    <row r="9" spans="1:7" ht="15" customHeight="1">
      <c r="A9" s="3" t="s">
        <v>46</v>
      </c>
      <c r="C9" s="9">
        <v>-7382170</v>
      </c>
      <c r="D9" s="9">
        <v>-6510591</v>
      </c>
      <c r="E9" s="9">
        <v>-8278860</v>
      </c>
      <c r="F9" s="9">
        <v>-7241245</v>
      </c>
      <c r="G9" s="9">
        <v>-6942459</v>
      </c>
    </row>
    <row r="10" spans="1:7" ht="15">
      <c r="A10" s="10" t="s">
        <v>47</v>
      </c>
      <c r="C10" s="31">
        <f>SUM(C8:C9)</f>
        <v>1899893</v>
      </c>
      <c r="D10" s="31">
        <f>SUM(D8:D9)</f>
        <v>1759215</v>
      </c>
      <c r="E10" s="31">
        <f>SUM(E8:E9)</f>
        <v>1992532</v>
      </c>
      <c r="F10" s="31">
        <f>SUM(F8:F9)</f>
        <v>1905998</v>
      </c>
      <c r="G10" s="31">
        <f>SUM(G8:G9)</f>
        <v>2071301</v>
      </c>
    </row>
    <row r="11" spans="1:6" ht="19.5" customHeight="1">
      <c r="A11" s="3" t="s">
        <v>48</v>
      </c>
      <c r="C11" s="7"/>
      <c r="D11" s="7"/>
      <c r="E11" s="7"/>
      <c r="F11" s="7"/>
    </row>
    <row r="12" spans="1:7" ht="15">
      <c r="A12" s="10" t="s">
        <v>88</v>
      </c>
      <c r="C12" s="7">
        <v>-263324</v>
      </c>
      <c r="D12" s="7">
        <v>-303056</v>
      </c>
      <c r="E12" s="7">
        <v>-246951</v>
      </c>
      <c r="F12" s="7">
        <v>-238984</v>
      </c>
      <c r="G12" s="7">
        <v>-265832</v>
      </c>
    </row>
    <row r="13" spans="1:7" ht="15">
      <c r="A13" s="10" t="s">
        <v>89</v>
      </c>
      <c r="C13" s="7">
        <v>-179436</v>
      </c>
      <c r="D13" s="7">
        <v>-170612</v>
      </c>
      <c r="E13" s="7">
        <v>-205562</v>
      </c>
      <c r="F13" s="7">
        <v>-205136</v>
      </c>
      <c r="G13" s="7">
        <v>-226365</v>
      </c>
    </row>
    <row r="14" spans="1:7" ht="15">
      <c r="A14" s="10" t="s">
        <v>90</v>
      </c>
      <c r="C14" s="9">
        <v>-721758</v>
      </c>
      <c r="D14" s="7">
        <v>-878833</v>
      </c>
      <c r="E14" s="9">
        <v>-955097</v>
      </c>
      <c r="F14" s="7">
        <v>-882019</v>
      </c>
      <c r="G14" s="7">
        <v>-870368</v>
      </c>
    </row>
    <row r="15" spans="1:7" ht="15">
      <c r="A15" s="15" t="s">
        <v>49</v>
      </c>
      <c r="C15" s="31">
        <f>SUM(C12:C14)</f>
        <v>-1164518</v>
      </c>
      <c r="D15" s="31">
        <f>SUM(D12:D14)</f>
        <v>-1352501</v>
      </c>
      <c r="E15" s="31">
        <f>SUM(E12:E14)</f>
        <v>-1407610</v>
      </c>
      <c r="F15" s="31">
        <f>SUM(F12:F14)</f>
        <v>-1326139</v>
      </c>
      <c r="G15" s="31">
        <f>SUM(G12:G14)</f>
        <v>-1362565</v>
      </c>
    </row>
    <row r="16" spans="3:6" ht="15">
      <c r="C16" s="7"/>
      <c r="D16" s="7"/>
      <c r="E16" s="7"/>
      <c r="F16" s="7"/>
    </row>
    <row r="17" spans="1:7" ht="15">
      <c r="A17" s="16" t="s">
        <v>50</v>
      </c>
      <c r="C17" s="11">
        <f>+C10+C15</f>
        <v>735375</v>
      </c>
      <c r="D17" s="11">
        <f>+D10+D15</f>
        <v>406714</v>
      </c>
      <c r="E17" s="11">
        <f>+E10+E15</f>
        <v>584922</v>
      </c>
      <c r="F17" s="11">
        <f>+F10+F15</f>
        <v>579859</v>
      </c>
      <c r="G17" s="11">
        <f>+G10+G15</f>
        <v>708736</v>
      </c>
    </row>
    <row r="18" spans="3:6" ht="15">
      <c r="C18" s="7"/>
      <c r="D18" s="7"/>
      <c r="E18" s="7"/>
      <c r="F18" s="7"/>
    </row>
    <row r="19" spans="1:7" ht="15">
      <c r="A19" s="3" t="s">
        <v>51</v>
      </c>
      <c r="C19" s="7">
        <v>73059</v>
      </c>
      <c r="D19" s="7">
        <v>49294</v>
      </c>
      <c r="E19" s="7">
        <v>125711</v>
      </c>
      <c r="F19" s="7">
        <v>34874</v>
      </c>
      <c r="G19" s="7">
        <v>17811</v>
      </c>
    </row>
    <row r="20" spans="3:7" ht="15">
      <c r="C20" s="7"/>
      <c r="D20" s="7"/>
      <c r="E20" s="7"/>
      <c r="F20" s="7"/>
      <c r="G20" s="7"/>
    </row>
    <row r="21" spans="1:7" ht="15">
      <c r="A21" s="3" t="s">
        <v>52</v>
      </c>
      <c r="C21" s="9">
        <v>-4</v>
      </c>
      <c r="D21" s="9">
        <v>-152</v>
      </c>
      <c r="E21" s="9">
        <v>-46330</v>
      </c>
      <c r="F21" s="9">
        <v>-2724</v>
      </c>
      <c r="G21" s="9">
        <v>-21402</v>
      </c>
    </row>
    <row r="22" spans="1:6" ht="15">
      <c r="A22" s="15"/>
      <c r="C22" s="11"/>
      <c r="D22" s="11"/>
      <c r="E22" s="11"/>
      <c r="F22" s="11"/>
    </row>
    <row r="23" spans="1:7" ht="15">
      <c r="A23" s="14" t="s">
        <v>53</v>
      </c>
      <c r="C23" s="11">
        <f>+C17+C19+C21</f>
        <v>808430</v>
      </c>
      <c r="D23" s="11">
        <f>+D17+D19+D21</f>
        <v>455856</v>
      </c>
      <c r="E23" s="11">
        <f>+E17+E19+E21</f>
        <v>664303</v>
      </c>
      <c r="F23" s="11">
        <f>+F17+F19+F21</f>
        <v>612009</v>
      </c>
      <c r="G23" s="11">
        <f>+G17+G19+G21</f>
        <v>705145</v>
      </c>
    </row>
    <row r="24" spans="3:6" ht="15">
      <c r="C24" s="7"/>
      <c r="D24" s="7"/>
      <c r="E24" s="7"/>
      <c r="F24" s="7"/>
    </row>
    <row r="25" spans="1:7" ht="15">
      <c r="A25" s="3" t="s">
        <v>54</v>
      </c>
      <c r="C25" s="9">
        <v>-61381</v>
      </c>
      <c r="D25" s="9">
        <v>-43085</v>
      </c>
      <c r="E25" s="9">
        <v>-59802</v>
      </c>
      <c r="F25" s="9">
        <v>-84603</v>
      </c>
      <c r="G25" s="9">
        <v>-92776</v>
      </c>
    </row>
    <row r="26" spans="3:6" ht="15">
      <c r="C26" s="7"/>
      <c r="D26" s="7"/>
      <c r="E26" s="7"/>
      <c r="F26" s="7"/>
    </row>
    <row r="27" spans="1:7" s="4" customFormat="1" ht="15.75" thickBot="1">
      <c r="A27" s="3" t="s">
        <v>104</v>
      </c>
      <c r="B27" s="3"/>
      <c r="C27" s="59">
        <f>+C23+C25</f>
        <v>747049</v>
      </c>
      <c r="D27" s="59">
        <f>+D23+D25</f>
        <v>412771</v>
      </c>
      <c r="E27" s="59">
        <f>+E23+E25</f>
        <v>604501</v>
      </c>
      <c r="F27" s="59">
        <f>+F23+F25</f>
        <v>527406</v>
      </c>
      <c r="G27" s="59">
        <f>+G23+G25</f>
        <v>612369</v>
      </c>
    </row>
    <row r="28" spans="1:6" s="4" customFormat="1" ht="15.75" thickTop="1">
      <c r="A28" s="3"/>
      <c r="C28" s="26"/>
      <c r="D28" s="26"/>
      <c r="E28" s="26"/>
      <c r="F28" s="26"/>
    </row>
    <row r="29" spans="1:6" s="4" customFormat="1" ht="15">
      <c r="A29" s="3" t="s">
        <v>97</v>
      </c>
      <c r="C29" s="26"/>
      <c r="D29" s="26"/>
      <c r="E29" s="26"/>
      <c r="F29" s="26"/>
    </row>
    <row r="30" spans="1:7" s="4" customFormat="1" ht="15">
      <c r="A30" s="10" t="s">
        <v>55</v>
      </c>
      <c r="C30" s="64">
        <v>5.82</v>
      </c>
      <c r="D30" s="64">
        <v>3.15</v>
      </c>
      <c r="E30" s="64">
        <v>4.56</v>
      </c>
      <c r="F30" s="64">
        <v>3.94</v>
      </c>
      <c r="G30" s="64">
        <v>4.57</v>
      </c>
    </row>
    <row r="31" spans="1:7" s="4" customFormat="1" ht="15">
      <c r="A31" s="10" t="s">
        <v>56</v>
      </c>
      <c r="C31" s="64">
        <v>5.53</v>
      </c>
      <c r="D31" s="64">
        <v>3.08</v>
      </c>
      <c r="E31" s="64">
        <v>4.49</v>
      </c>
      <c r="F31" s="64">
        <v>3.92</v>
      </c>
      <c r="G31" s="64">
        <v>4.55</v>
      </c>
    </row>
    <row r="32" spans="1:7" s="4" customFormat="1" ht="15">
      <c r="A32" s="10"/>
      <c r="C32" s="45"/>
      <c r="D32" s="44"/>
      <c r="E32" s="45"/>
      <c r="F32" s="44"/>
      <c r="G32" s="44"/>
    </row>
    <row r="33" spans="3:6" ht="15">
      <c r="C33" s="8"/>
      <c r="D33" s="8"/>
      <c r="E33" s="8"/>
      <c r="F33" s="8"/>
    </row>
    <row r="34" spans="3:6" ht="15">
      <c r="C34" s="7"/>
      <c r="D34" s="7"/>
      <c r="E34" s="7"/>
      <c r="F34" s="7"/>
    </row>
    <row r="35" spans="3:6" ht="15">
      <c r="C35" s="7"/>
      <c r="D35" s="7"/>
      <c r="E35" s="7"/>
      <c r="F35" s="7"/>
    </row>
    <row r="36" spans="3:6" ht="15">
      <c r="C36" s="7"/>
      <c r="D36" s="7"/>
      <c r="E36" s="7"/>
      <c r="F36" s="7"/>
    </row>
    <row r="37" spans="3:6" ht="15">
      <c r="C37" s="7"/>
      <c r="D37" s="7"/>
      <c r="E37" s="7"/>
      <c r="F37" s="7"/>
    </row>
    <row r="38" spans="3:6" ht="15">
      <c r="C38" s="7"/>
      <c r="D38" s="7"/>
      <c r="E38" s="7"/>
      <c r="F38" s="7"/>
    </row>
    <row r="39" spans="3:6" ht="15">
      <c r="C39" s="7"/>
      <c r="D39" s="7"/>
      <c r="E39" s="7"/>
      <c r="F39" s="7"/>
    </row>
    <row r="40" spans="3:6" ht="15">
      <c r="C40" s="7"/>
      <c r="D40" s="7"/>
      <c r="E40" s="7"/>
      <c r="F40" s="7"/>
    </row>
    <row r="41" spans="3:6" ht="15">
      <c r="C41" s="7"/>
      <c r="D41" s="7"/>
      <c r="E41" s="7"/>
      <c r="F41" s="7"/>
    </row>
    <row r="42" spans="3:6" ht="15">
      <c r="C42" s="7"/>
      <c r="D42" s="7"/>
      <c r="E42" s="7"/>
      <c r="F42" s="7"/>
    </row>
    <row r="43" spans="3:6" ht="15">
      <c r="C43" s="7"/>
      <c r="D43" s="7"/>
      <c r="E43" s="7"/>
      <c r="F43" s="7"/>
    </row>
    <row r="44" spans="3:6" ht="15">
      <c r="C44" s="7"/>
      <c r="D44" s="7"/>
      <c r="E44" s="7"/>
      <c r="F44" s="7"/>
    </row>
    <row r="45" spans="3:6" ht="15">
      <c r="C45" s="7"/>
      <c r="D45" s="7"/>
      <c r="E45" s="7"/>
      <c r="F45" s="7"/>
    </row>
    <row r="46" spans="3:6" ht="15">
      <c r="C46" s="7"/>
      <c r="D46" s="7"/>
      <c r="E46" s="7"/>
      <c r="F46" s="7"/>
    </row>
    <row r="47" spans="3:6" ht="15">
      <c r="C47" s="7"/>
      <c r="D47" s="7"/>
      <c r="E47" s="7"/>
      <c r="F47" s="7"/>
    </row>
    <row r="48" spans="3:6" ht="15">
      <c r="C48" s="7"/>
      <c r="D48" s="7"/>
      <c r="E48" s="7"/>
      <c r="F48" s="7"/>
    </row>
    <row r="49" spans="3:6" ht="15">
      <c r="C49" s="7"/>
      <c r="D49" s="7"/>
      <c r="E49" s="7"/>
      <c r="F49" s="7"/>
    </row>
    <row r="50" spans="3:6" ht="15">
      <c r="C50" s="7"/>
      <c r="D50" s="7"/>
      <c r="E50" s="7"/>
      <c r="F50" s="7"/>
    </row>
    <row r="51" spans="3:6" ht="15">
      <c r="C51" s="7"/>
      <c r="D51" s="7"/>
      <c r="E51" s="7"/>
      <c r="F51" s="7"/>
    </row>
    <row r="52" spans="3:6" ht="15">
      <c r="C52" s="7"/>
      <c r="D52" s="7"/>
      <c r="E52" s="7"/>
      <c r="F52" s="7"/>
    </row>
    <row r="53" spans="3:6" ht="15">
      <c r="C53" s="7"/>
      <c r="D53" s="7"/>
      <c r="E53" s="7"/>
      <c r="F53" s="7"/>
    </row>
    <row r="54" spans="3:6" ht="15">
      <c r="C54" s="7"/>
      <c r="D54" s="7"/>
      <c r="E54" s="7"/>
      <c r="F54" s="7"/>
    </row>
  </sheetData>
  <mergeCells count="3">
    <mergeCell ref="A3:F3"/>
    <mergeCell ref="A1:G1"/>
    <mergeCell ref="A2:G2"/>
  </mergeCells>
  <printOptions horizontalCentered="1"/>
  <pageMargins left="0.7480314960629921" right="0.5511811023622047" top="0.7874015748031497" bottom="0.984251968503937" header="0.5118110236220472" footer="0.5118110236220472"/>
  <pageSetup blackAndWhite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G50"/>
  <sheetViews>
    <sheetView showGridLines="0" zoomScale="75" zoomScaleNormal="7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5" sqref="I35"/>
    </sheetView>
  </sheetViews>
  <sheetFormatPr defaultColWidth="9.00390625" defaultRowHeight="15.75"/>
  <cols>
    <col min="1" max="1" width="67.875" style="19" customWidth="1"/>
    <col min="2" max="2" width="1.875" style="19" customWidth="1"/>
    <col min="3" max="3" width="17.00390625" style="19" bestFit="1" customWidth="1"/>
    <col min="4" max="4" width="16.875" style="19" bestFit="1" customWidth="1"/>
    <col min="5" max="5" width="16.00390625" style="19" customWidth="1"/>
    <col min="6" max="6" width="19.125" style="19" bestFit="1" customWidth="1"/>
    <col min="7" max="7" width="16.75390625" style="21" customWidth="1"/>
    <col min="8" max="16384" width="8.00390625" style="21" customWidth="1"/>
  </cols>
  <sheetData>
    <row r="1" spans="1:7" s="18" customFormat="1" ht="18">
      <c r="A1" s="74" t="str">
        <f>'Annual (BS)'!A1</f>
        <v>Global Unichip Corporation and Subsidiaries </v>
      </c>
      <c r="B1" s="74"/>
      <c r="C1" s="74"/>
      <c r="D1" s="74"/>
      <c r="E1" s="74"/>
      <c r="F1" s="74"/>
      <c r="G1" s="74"/>
    </row>
    <row r="2" spans="1:7" s="18" customFormat="1" ht="18">
      <c r="A2" s="74" t="s">
        <v>76</v>
      </c>
      <c r="B2" s="74"/>
      <c r="C2" s="74"/>
      <c r="D2" s="74"/>
      <c r="E2" s="74"/>
      <c r="F2" s="74"/>
      <c r="G2" s="74"/>
    </row>
    <row r="3" spans="1:6" s="18" customFormat="1" ht="15" customHeight="1">
      <c r="A3" s="73"/>
      <c r="B3" s="73"/>
      <c r="C3" s="73"/>
      <c r="D3" s="73"/>
      <c r="E3" s="73"/>
      <c r="F3" s="73"/>
    </row>
    <row r="4" spans="1:6" s="18" customFormat="1" ht="15" customHeight="1">
      <c r="A4" s="17"/>
      <c r="B4" s="17"/>
      <c r="C4" s="17"/>
      <c r="D4" s="17"/>
      <c r="E4" s="17"/>
      <c r="F4" s="17"/>
    </row>
    <row r="5" spans="1:6" ht="15">
      <c r="A5" s="34" t="s">
        <v>87</v>
      </c>
      <c r="C5" s="20"/>
      <c r="D5" s="20"/>
      <c r="E5" s="20"/>
      <c r="F5" s="20"/>
    </row>
    <row r="6" spans="1:6" ht="15">
      <c r="A6" s="52"/>
      <c r="C6" s="20"/>
      <c r="D6" s="20"/>
      <c r="E6" s="20"/>
      <c r="F6" s="20"/>
    </row>
    <row r="7" spans="3:7" ht="15">
      <c r="C7" s="63">
        <v>2008</v>
      </c>
      <c r="D7" s="63">
        <v>2009</v>
      </c>
      <c r="E7" s="63">
        <v>2010</v>
      </c>
      <c r="F7" s="63">
        <v>2011</v>
      </c>
      <c r="G7" s="63">
        <v>2012</v>
      </c>
    </row>
    <row r="8" spans="1:6" s="23" customFormat="1" ht="15">
      <c r="A8" s="32" t="s">
        <v>57</v>
      </c>
      <c r="B8" s="19"/>
      <c r="C8" s="33"/>
      <c r="D8" s="33"/>
      <c r="E8" s="33"/>
      <c r="F8" s="33"/>
    </row>
    <row r="9" spans="1:7" s="23" customFormat="1" ht="15">
      <c r="A9" s="34" t="s">
        <v>98</v>
      </c>
      <c r="B9" s="19"/>
      <c r="C9" s="60">
        <v>747049</v>
      </c>
      <c r="D9" s="60">
        <v>412771</v>
      </c>
      <c r="E9" s="60">
        <v>604501</v>
      </c>
      <c r="F9" s="60">
        <v>527406</v>
      </c>
      <c r="G9" s="60">
        <v>612369</v>
      </c>
    </row>
    <row r="10" spans="1:7" s="23" customFormat="1" ht="15">
      <c r="A10" s="34" t="s">
        <v>17</v>
      </c>
      <c r="B10" s="19"/>
      <c r="C10" s="33">
        <v>76372</v>
      </c>
      <c r="D10" s="33">
        <v>100324</v>
      </c>
      <c r="E10" s="33">
        <v>111738</v>
      </c>
      <c r="F10" s="33">
        <v>85138</v>
      </c>
      <c r="G10" s="33">
        <v>80188</v>
      </c>
    </row>
    <row r="11" spans="1:7" s="23" customFormat="1" ht="15">
      <c r="A11" s="34" t="s">
        <v>18</v>
      </c>
      <c r="B11" s="19"/>
      <c r="C11" s="33">
        <v>187407</v>
      </c>
      <c r="D11" s="33">
        <v>187330</v>
      </c>
      <c r="E11" s="33">
        <v>174837</v>
      </c>
      <c r="F11" s="33">
        <v>158935</v>
      </c>
      <c r="G11" s="33">
        <v>153393</v>
      </c>
    </row>
    <row r="12" spans="1:7" s="23" customFormat="1" ht="15">
      <c r="A12" s="34" t="s">
        <v>93</v>
      </c>
      <c r="B12" s="33"/>
      <c r="C12" s="33">
        <v>14590</v>
      </c>
      <c r="D12" s="33">
        <v>91890</v>
      </c>
      <c r="E12" s="33">
        <v>-96317</v>
      </c>
      <c r="F12" s="33">
        <v>-3332</v>
      </c>
      <c r="G12" s="33">
        <v>19405</v>
      </c>
    </row>
    <row r="13" spans="1:7" s="23" customFormat="1" ht="15">
      <c r="A13" s="34" t="s">
        <v>92</v>
      </c>
      <c r="B13" s="19"/>
      <c r="C13" s="33">
        <v>-413</v>
      </c>
      <c r="D13" s="54">
        <v>0</v>
      </c>
      <c r="E13" s="54">
        <v>0</v>
      </c>
      <c r="F13" s="33">
        <v>1504</v>
      </c>
      <c r="G13" s="33">
        <v>-363</v>
      </c>
    </row>
    <row r="14" spans="1:7" s="23" customFormat="1" ht="15" collapsed="1">
      <c r="A14" s="34" t="s">
        <v>59</v>
      </c>
      <c r="B14" s="19"/>
      <c r="C14" s="33">
        <v>-3732</v>
      </c>
      <c r="D14" s="33">
        <v>-1269</v>
      </c>
      <c r="E14" s="33">
        <v>-451</v>
      </c>
      <c r="F14" s="33">
        <v>-2032</v>
      </c>
      <c r="G14" s="33">
        <v>-3379</v>
      </c>
    </row>
    <row r="15" spans="1:7" s="23" customFormat="1" ht="15">
      <c r="A15" s="34" t="s">
        <v>58</v>
      </c>
      <c r="B15" s="19"/>
      <c r="C15" s="33">
        <v>-25961</v>
      </c>
      <c r="D15" s="33">
        <v>-15223</v>
      </c>
      <c r="E15" s="33">
        <v>15776</v>
      </c>
      <c r="F15" s="33">
        <v>39922</v>
      </c>
      <c r="G15" s="33">
        <v>5337</v>
      </c>
    </row>
    <row r="16" spans="1:7" s="23" customFormat="1" ht="15" collapsed="1">
      <c r="A16" s="34" t="s">
        <v>60</v>
      </c>
      <c r="B16" s="19"/>
      <c r="C16" s="33">
        <f>-399009-14590-2029</f>
        <v>-415628</v>
      </c>
      <c r="D16" s="33">
        <f>-110289-91890-1706</f>
        <v>-203885</v>
      </c>
      <c r="E16" s="33">
        <v>-322985</v>
      </c>
      <c r="F16" s="33">
        <v>555652</v>
      </c>
      <c r="G16" s="33">
        <v>418800</v>
      </c>
    </row>
    <row r="17" spans="1:7" s="23" customFormat="1" ht="19.5" customHeight="1">
      <c r="A17" s="34" t="s">
        <v>101</v>
      </c>
      <c r="B17" s="19"/>
      <c r="C17" s="35">
        <f>SUM(C9:C16)</f>
        <v>579684</v>
      </c>
      <c r="D17" s="35">
        <f>SUM(D9:D16)</f>
        <v>571938</v>
      </c>
      <c r="E17" s="35">
        <f>SUM(E9:E16)</f>
        <v>487099</v>
      </c>
      <c r="F17" s="35">
        <f>SUM(F9:F16)</f>
        <v>1363193</v>
      </c>
      <c r="G17" s="35">
        <f>SUM(G9:G16)</f>
        <v>1285750</v>
      </c>
    </row>
    <row r="18" spans="1:7" s="23" customFormat="1" ht="15">
      <c r="A18" s="36"/>
      <c r="B18" s="19"/>
      <c r="C18" s="33"/>
      <c r="D18" s="33"/>
      <c r="E18" s="33"/>
      <c r="F18" s="33"/>
      <c r="G18" s="22"/>
    </row>
    <row r="19" spans="1:7" s="23" customFormat="1" ht="15">
      <c r="A19" s="32" t="s">
        <v>61</v>
      </c>
      <c r="B19" s="19"/>
      <c r="C19" s="33"/>
      <c r="D19" s="33"/>
      <c r="E19" s="33"/>
      <c r="F19" s="33"/>
      <c r="G19" s="22"/>
    </row>
    <row r="20" spans="1:7" s="23" customFormat="1" ht="15">
      <c r="A20" s="38" t="s">
        <v>105</v>
      </c>
      <c r="B20" s="19"/>
      <c r="C20" s="33"/>
      <c r="D20" s="33"/>
      <c r="E20" s="33"/>
      <c r="F20" s="33"/>
      <c r="G20" s="22"/>
    </row>
    <row r="21" spans="1:7" s="23" customFormat="1" ht="15">
      <c r="A21" s="38" t="s">
        <v>62</v>
      </c>
      <c r="B21" s="19"/>
      <c r="C21" s="33">
        <v>-2471000</v>
      </c>
      <c r="D21" s="33">
        <v>-1120000</v>
      </c>
      <c r="E21" s="33">
        <v>-420000</v>
      </c>
      <c r="F21" s="33">
        <v>-1120000</v>
      </c>
      <c r="G21" s="33">
        <v>-3305000</v>
      </c>
    </row>
    <row r="22" spans="1:7" s="23" customFormat="1" ht="15">
      <c r="A22" s="38" t="s">
        <v>63</v>
      </c>
      <c r="B22" s="19"/>
      <c r="C22" s="33">
        <v>-115343</v>
      </c>
      <c r="D22" s="33">
        <v>-62043</v>
      </c>
      <c r="E22" s="33">
        <v>-70133</v>
      </c>
      <c r="F22" s="33">
        <v>-44105</v>
      </c>
      <c r="G22" s="33">
        <v>-81625</v>
      </c>
    </row>
    <row r="23" spans="1:7" s="23" customFormat="1" ht="15">
      <c r="A23" s="38" t="s">
        <v>64</v>
      </c>
      <c r="B23" s="19"/>
      <c r="C23" s="33"/>
      <c r="D23" s="33"/>
      <c r="E23" s="33"/>
      <c r="F23" s="33"/>
      <c r="G23" s="33"/>
    </row>
    <row r="24" spans="1:7" s="23" customFormat="1" ht="15">
      <c r="A24" s="34" t="s">
        <v>65</v>
      </c>
      <c r="B24" s="19"/>
      <c r="C24" s="33">
        <v>2474732</v>
      </c>
      <c r="D24" s="33">
        <v>951269</v>
      </c>
      <c r="E24" s="33">
        <v>590451</v>
      </c>
      <c r="F24" s="33">
        <v>1122032</v>
      </c>
      <c r="G24" s="33">
        <v>3308379</v>
      </c>
    </row>
    <row r="25" spans="1:7" s="23" customFormat="1" ht="15">
      <c r="A25" s="38" t="s">
        <v>63</v>
      </c>
      <c r="B25" s="19"/>
      <c r="C25" s="33">
        <v>522</v>
      </c>
      <c r="D25" s="54">
        <v>0</v>
      </c>
      <c r="E25" s="54">
        <v>0</v>
      </c>
      <c r="F25" s="54">
        <f>ROUND(IF(E25&lt;&gt;0,E25/#REF!,0),0)</f>
        <v>0</v>
      </c>
      <c r="G25" s="33">
        <v>286</v>
      </c>
    </row>
    <row r="26" spans="1:7" s="23" customFormat="1" ht="15">
      <c r="A26" s="38" t="s">
        <v>66</v>
      </c>
      <c r="B26" s="19"/>
      <c r="C26" s="33">
        <v>-156670</v>
      </c>
      <c r="D26" s="33">
        <v>-158508</v>
      </c>
      <c r="E26" s="33">
        <v>-160900</v>
      </c>
      <c r="F26" s="33">
        <v>-115093</v>
      </c>
      <c r="G26" s="33">
        <v>-121897</v>
      </c>
    </row>
    <row r="27" spans="1:7" s="23" customFormat="1" ht="15">
      <c r="A27" s="38" t="s">
        <v>94</v>
      </c>
      <c r="B27" s="19"/>
      <c r="C27" s="33">
        <v>-10500</v>
      </c>
      <c r="D27" s="54">
        <v>0</v>
      </c>
      <c r="E27" s="33">
        <v>-20000</v>
      </c>
      <c r="F27" s="33">
        <v>20000</v>
      </c>
      <c r="G27" s="54">
        <v>0</v>
      </c>
    </row>
    <row r="28" spans="1:7" s="23" customFormat="1" ht="15">
      <c r="A28" s="38" t="s">
        <v>83</v>
      </c>
      <c r="B28" s="19"/>
      <c r="C28" s="33">
        <v>-5476</v>
      </c>
      <c r="D28" s="33">
        <v>-109</v>
      </c>
      <c r="E28" s="33">
        <v>-2739</v>
      </c>
      <c r="F28" s="33">
        <v>-732</v>
      </c>
      <c r="G28" s="33">
        <v>1846</v>
      </c>
    </row>
    <row r="29" spans="1:7" s="23" customFormat="1" ht="19.5" customHeight="1">
      <c r="A29" s="38" t="s">
        <v>102</v>
      </c>
      <c r="B29" s="19"/>
      <c r="C29" s="35">
        <f>SUM(C20:C28)</f>
        <v>-283735</v>
      </c>
      <c r="D29" s="35">
        <f>SUM(D20:D28)</f>
        <v>-389391</v>
      </c>
      <c r="E29" s="35">
        <f>SUM(E20:E28)</f>
        <v>-83321</v>
      </c>
      <c r="F29" s="35">
        <f>SUM(F20:F28)</f>
        <v>-137898</v>
      </c>
      <c r="G29" s="35">
        <f>SUM(G20:G28)</f>
        <v>-198011</v>
      </c>
    </row>
    <row r="30" spans="1:7" s="23" customFormat="1" ht="15">
      <c r="A30" s="36"/>
      <c r="B30" s="19"/>
      <c r="C30" s="33"/>
      <c r="D30" s="33"/>
      <c r="E30" s="33"/>
      <c r="F30" s="33"/>
      <c r="G30" s="22"/>
    </row>
    <row r="31" spans="1:7" s="23" customFormat="1" ht="15">
      <c r="A31" s="32" t="s">
        <v>67</v>
      </c>
      <c r="B31" s="19"/>
      <c r="C31" s="33"/>
      <c r="D31" s="33"/>
      <c r="E31" s="33"/>
      <c r="F31" s="33"/>
      <c r="G31" s="22"/>
    </row>
    <row r="32" spans="1:7" s="23" customFormat="1" ht="15">
      <c r="A32" s="39" t="s">
        <v>68</v>
      </c>
      <c r="B32" s="33"/>
      <c r="C32" s="54">
        <v>0</v>
      </c>
      <c r="D32" s="54">
        <v>0</v>
      </c>
      <c r="E32" s="33">
        <v>49021</v>
      </c>
      <c r="F32" s="54">
        <v>0</v>
      </c>
      <c r="G32" s="54">
        <v>0</v>
      </c>
    </row>
    <row r="33" spans="1:7" s="23" customFormat="1" ht="15">
      <c r="A33" s="62" t="s">
        <v>100</v>
      </c>
      <c r="B33" s="19"/>
      <c r="C33" s="33">
        <v>29625</v>
      </c>
      <c r="D33" s="33">
        <v>16194</v>
      </c>
      <c r="E33" s="33">
        <v>21852</v>
      </c>
      <c r="F33" s="33">
        <v>6808</v>
      </c>
      <c r="G33" s="54">
        <v>0</v>
      </c>
    </row>
    <row r="34" spans="1:7" s="23" customFormat="1" ht="15" collapsed="1">
      <c r="A34" s="39" t="s">
        <v>95</v>
      </c>
      <c r="B34" s="19"/>
      <c r="C34" s="33">
        <v>-379283</v>
      </c>
      <c r="D34" s="33">
        <v>-430203</v>
      </c>
      <c r="E34" s="33">
        <v>-263942</v>
      </c>
      <c r="F34" s="33">
        <v>-400696</v>
      </c>
      <c r="G34" s="33">
        <v>-402036</v>
      </c>
    </row>
    <row r="35" spans="1:7" s="23" customFormat="1" ht="15">
      <c r="A35" s="39" t="s">
        <v>82</v>
      </c>
      <c r="B35" s="19"/>
      <c r="C35" s="33">
        <v>3035</v>
      </c>
      <c r="D35" s="54">
        <v>0</v>
      </c>
      <c r="E35" s="33">
        <v>-122</v>
      </c>
      <c r="F35" s="33">
        <v>114</v>
      </c>
      <c r="G35" s="33">
        <v>-123</v>
      </c>
    </row>
    <row r="36" spans="1:7" s="23" customFormat="1" ht="15">
      <c r="A36" s="39" t="s">
        <v>69</v>
      </c>
      <c r="B36" s="19"/>
      <c r="C36" s="33">
        <v>-2089</v>
      </c>
      <c r="D36" s="54">
        <v>0</v>
      </c>
      <c r="E36" s="54">
        <v>0</v>
      </c>
      <c r="F36" s="54">
        <f>IF(E36&lt;&gt;0,E36/#REF!,0)</f>
        <v>0</v>
      </c>
      <c r="G36" s="54">
        <v>0</v>
      </c>
    </row>
    <row r="37" spans="1:2" s="23" customFormat="1" ht="15">
      <c r="A37" s="39" t="s">
        <v>85</v>
      </c>
      <c r="B37" s="19"/>
    </row>
    <row r="38" spans="1:7" s="23" customFormat="1" ht="15">
      <c r="A38" s="39" t="s">
        <v>86</v>
      </c>
      <c r="B38" s="19"/>
      <c r="C38" s="47">
        <v>-64204</v>
      </c>
      <c r="D38" s="55">
        <v>0</v>
      </c>
      <c r="E38" s="55">
        <v>0</v>
      </c>
      <c r="F38" s="55">
        <v>0</v>
      </c>
      <c r="G38" s="55">
        <v>0</v>
      </c>
    </row>
    <row r="39" spans="1:7" s="23" customFormat="1" ht="19.5" customHeight="1">
      <c r="A39" s="39" t="s">
        <v>103</v>
      </c>
      <c r="B39" s="19"/>
      <c r="C39" s="35">
        <f>SUM(C32:C38)</f>
        <v>-412916</v>
      </c>
      <c r="D39" s="35">
        <f>SUM(D32:D38)</f>
        <v>-414009</v>
      </c>
      <c r="E39" s="35">
        <f>SUM(E32:E38)</f>
        <v>-193191</v>
      </c>
      <c r="F39" s="35">
        <f>SUM(F32:F38)</f>
        <v>-393774</v>
      </c>
      <c r="G39" s="35">
        <f>SUM(G32:G38)</f>
        <v>-402159</v>
      </c>
    </row>
    <row r="40" spans="1:7" s="23" customFormat="1" ht="15">
      <c r="A40" s="36"/>
      <c r="B40" s="19"/>
      <c r="C40" s="33"/>
      <c r="D40" s="33"/>
      <c r="E40" s="33"/>
      <c r="F40" s="33"/>
      <c r="G40" s="22"/>
    </row>
    <row r="41" spans="1:7" s="23" customFormat="1" ht="15">
      <c r="A41" s="37" t="s">
        <v>99</v>
      </c>
      <c r="B41" s="19"/>
      <c r="C41" s="40">
        <f>+C17+C29+C39</f>
        <v>-116967</v>
      </c>
      <c r="D41" s="40">
        <f>+D17+D29+D39</f>
        <v>-231462</v>
      </c>
      <c r="E41" s="40">
        <f>+E17+E29+E39</f>
        <v>210587</v>
      </c>
      <c r="F41" s="40">
        <f>+F17+F29+F39</f>
        <v>831521</v>
      </c>
      <c r="G41" s="40">
        <f>+G17+G29+G39</f>
        <v>685580</v>
      </c>
    </row>
    <row r="42" spans="1:7" s="23" customFormat="1" ht="15">
      <c r="A42" s="36"/>
      <c r="B42" s="19"/>
      <c r="C42" s="33"/>
      <c r="D42" s="33"/>
      <c r="E42" s="33"/>
      <c r="F42" s="33"/>
      <c r="G42" s="22"/>
    </row>
    <row r="43" spans="1:7" s="23" customFormat="1" ht="15">
      <c r="A43" s="37" t="s">
        <v>78</v>
      </c>
      <c r="B43" s="19"/>
      <c r="C43" s="40">
        <v>2850</v>
      </c>
      <c r="D43" s="40">
        <v>-1688</v>
      </c>
      <c r="E43" s="40">
        <v>-5873</v>
      </c>
      <c r="F43" s="40">
        <v>4394</v>
      </c>
      <c r="G43" s="40">
        <v>-7118</v>
      </c>
    </row>
    <row r="44" spans="1:7" s="23" customFormat="1" ht="15">
      <c r="A44" s="36"/>
      <c r="B44" s="19"/>
      <c r="C44" s="33"/>
      <c r="D44" s="33" t="s">
        <v>20</v>
      </c>
      <c r="E44" s="33"/>
      <c r="F44" s="33"/>
      <c r="G44" s="33"/>
    </row>
    <row r="45" spans="1:7" s="23" customFormat="1" ht="15">
      <c r="A45" s="37" t="s">
        <v>71</v>
      </c>
      <c r="B45" s="19"/>
      <c r="C45" s="46">
        <v>1012764</v>
      </c>
      <c r="D45" s="46">
        <v>898647</v>
      </c>
      <c r="E45" s="46">
        <v>665497</v>
      </c>
      <c r="F45" s="46">
        <v>870211</v>
      </c>
      <c r="G45" s="46">
        <v>1706126</v>
      </c>
    </row>
    <row r="46" spans="1:7" s="23" customFormat="1" ht="15">
      <c r="A46" s="36"/>
      <c r="B46" s="19"/>
      <c r="C46" s="33"/>
      <c r="D46" s="33"/>
      <c r="E46" s="33"/>
      <c r="F46" s="33"/>
      <c r="G46" s="22"/>
    </row>
    <row r="47" spans="1:7" s="23" customFormat="1" ht="15.75" thickBot="1">
      <c r="A47" s="37" t="s">
        <v>70</v>
      </c>
      <c r="B47" s="19"/>
      <c r="C47" s="61">
        <f>C41+C45+C43</f>
        <v>898647</v>
      </c>
      <c r="D47" s="61">
        <f>D41+D45+D43</f>
        <v>665497</v>
      </c>
      <c r="E47" s="61">
        <f>E41+E45+E43</f>
        <v>870211</v>
      </c>
      <c r="F47" s="61">
        <f>F41+F45+F43</f>
        <v>1706126</v>
      </c>
      <c r="G47" s="61">
        <f>G41+G45+G43</f>
        <v>2384588</v>
      </c>
    </row>
    <row r="48" spans="1:6" s="23" customFormat="1" ht="15.75" thickTop="1">
      <c r="A48" s="37"/>
      <c r="B48" s="19"/>
      <c r="C48" s="40"/>
      <c r="D48" s="33"/>
      <c r="E48" s="40"/>
      <c r="F48" s="33"/>
    </row>
    <row r="49" spans="1:6" s="23" customFormat="1" ht="12.75">
      <c r="A49" s="24"/>
      <c r="B49" s="22"/>
      <c r="C49" s="27"/>
      <c r="D49" s="27"/>
      <c r="E49" s="27"/>
      <c r="F49" s="27"/>
    </row>
    <row r="50" spans="1:6" s="30" customFormat="1" ht="15">
      <c r="A50" s="28"/>
      <c r="B50" s="29"/>
      <c r="C50" s="25"/>
      <c r="D50" s="25"/>
      <c r="E50" s="25"/>
      <c r="F50" s="25"/>
    </row>
  </sheetData>
  <mergeCells count="3">
    <mergeCell ref="A3:F3"/>
    <mergeCell ref="A1:G1"/>
    <mergeCell ref="A2:G2"/>
  </mergeCells>
  <printOptions horizontalCentered="1"/>
  <pageMargins left="0.53" right="0.36" top="0.7874015748031497" bottom="0.47" header="0.5118110236220472" footer="0.26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arameter"/>
  <dimension ref="A2:B18"/>
  <sheetViews>
    <sheetView workbookViewId="0" topLeftCell="A1">
      <selection activeCell="A1" sqref="A1"/>
    </sheetView>
  </sheetViews>
  <sheetFormatPr defaultColWidth="9.00390625" defaultRowHeight="15.75"/>
  <cols>
    <col min="1" max="1" width="33.75390625" style="0" customWidth="1"/>
    <col min="2" max="2" width="15.125" style="0" customWidth="1"/>
  </cols>
  <sheetData>
    <row r="1" ht="16.5" thickBot="1"/>
    <row r="2" spans="1:2" ht="16.5" thickBot="1">
      <c r="A2" t="s">
        <v>10</v>
      </c>
      <c r="B2" s="1" t="s">
        <v>11</v>
      </c>
    </row>
    <row r="3" ht="16.5" thickBot="1"/>
    <row r="4" spans="1:2" ht="16.5" thickBot="1">
      <c r="A4" t="s">
        <v>0</v>
      </c>
      <c r="B4" s="1" t="s">
        <v>11</v>
      </c>
    </row>
    <row r="5" ht="16.5" thickBot="1"/>
    <row r="6" spans="1:2" ht="16.5" thickBot="1">
      <c r="A6" t="s">
        <v>3</v>
      </c>
      <c r="B6" s="1" t="s">
        <v>1</v>
      </c>
    </row>
    <row r="7" ht="16.5" thickBot="1"/>
    <row r="8" spans="1:2" ht="16.5" thickBot="1">
      <c r="A8" t="s">
        <v>4</v>
      </c>
      <c r="B8" s="1" t="s">
        <v>12</v>
      </c>
    </row>
    <row r="9" ht="16.5" thickBot="1"/>
    <row r="10" spans="1:2" ht="16.5" thickBot="1">
      <c r="A10" t="s">
        <v>5</v>
      </c>
      <c r="B10" s="1" t="s">
        <v>13</v>
      </c>
    </row>
    <row r="11" ht="16.5" thickBot="1"/>
    <row r="12" spans="1:2" ht="16.5" thickBot="1">
      <c r="A12" t="s">
        <v>6</v>
      </c>
      <c r="B12" s="1" t="s">
        <v>14</v>
      </c>
    </row>
    <row r="13" ht="16.5" thickBot="1"/>
    <row r="14" spans="1:2" ht="16.5" thickBot="1">
      <c r="A14" t="s">
        <v>7</v>
      </c>
      <c r="B14" s="1" t="s">
        <v>2</v>
      </c>
    </row>
    <row r="15" ht="16.5" thickBot="1"/>
    <row r="16" spans="1:2" ht="16.5" thickBot="1">
      <c r="A16" t="s">
        <v>8</v>
      </c>
      <c r="B16" s="1" t="s">
        <v>15</v>
      </c>
    </row>
    <row r="17" ht="16.5" thickBot="1"/>
    <row r="18" spans="1:2" ht="16.5" thickBot="1">
      <c r="A18" t="s">
        <v>9</v>
      </c>
      <c r="B18" s="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blithe.chiang</cp:lastModifiedBy>
  <cp:lastPrinted>2013-05-14T06:51:01Z</cp:lastPrinted>
  <dcterms:created xsi:type="dcterms:W3CDTF">2005-02-27T04:12:40Z</dcterms:created>
  <dcterms:modified xsi:type="dcterms:W3CDTF">2013-05-14T07:02:18Z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1249566900</vt:i4>
  </property>
  <property fmtid="{D5CDD505-2E9C-101B-9397-08002B2CF9AE}" pid="3" name="_NewReviewCycle">
    <vt:lpwstr/>
  </property>
  <property fmtid="{D5CDD505-2E9C-101B-9397-08002B2CF9AE}" pid="4" name="_EmailSubject">
    <vt:lpwstr>FW:  創意電子 reporting package</vt:lpwstr>
  </property>
  <property fmtid="{D5CDD505-2E9C-101B-9397-08002B2CF9AE}" pid="5" name="_AuthorEmailDisplayName">
    <vt:lpwstr>Chen, Denise (TW - Hsin Chu)</vt:lpwstr>
  </property>
  <property fmtid="{D5CDD505-2E9C-101B-9397-08002B2CF9AE}" pid="6" name="_PreviousAdHocReviewCycleID">
    <vt:i4>-1039709111</vt:i4>
  </property>
  <property fmtid="{D5CDD505-2E9C-101B-9397-08002B2CF9AE}" pid="7" name="_ReviewingToolsShownOnce">
    <vt:lpwstr/>
  </property>
</Properties>
</file>